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20" windowWidth="15480" windowHeight="9072" tabRatio="362"/>
  </bookViews>
  <sheets>
    <sheet name="社工師" sheetId="6" r:id="rId1"/>
  </sheets>
  <definedNames>
    <definedName name="_xlnm.Print_Area" localSheetId="0">社工師!$A$1:$I$47</definedName>
  </definedNames>
  <calcPr calcId="125725"/>
</workbook>
</file>

<file path=xl/calcChain.xml><?xml version="1.0" encoding="utf-8"?>
<calcChain xmlns="http://schemas.openxmlformats.org/spreadsheetml/2006/main">
  <c r="G29" i="6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4"/>
  <c r="H14" s="1"/>
  <c r="G13"/>
  <c r="H13" s="1"/>
  <c r="G11"/>
  <c r="H11" s="1"/>
  <c r="G10"/>
  <c r="H10" s="1"/>
  <c r="M8"/>
  <c r="L8"/>
  <c r="K8"/>
  <c r="H8"/>
  <c r="M7"/>
  <c r="L7"/>
  <c r="K7"/>
  <c r="H7"/>
  <c r="M6"/>
  <c r="L6"/>
  <c r="K6"/>
  <c r="H6"/>
  <c r="H30" l="1"/>
  <c r="H34" s="1"/>
  <c r="H31"/>
  <c r="H35" s="1"/>
  <c r="H32"/>
  <c r="H36" s="1"/>
  <c r="H37" l="1"/>
  <c r="H40" s="1"/>
  <c r="H39"/>
  <c r="H38"/>
</calcChain>
</file>

<file path=xl/sharedStrings.xml><?xml version="1.0" encoding="utf-8"?>
<sst xmlns="http://schemas.openxmlformats.org/spreadsheetml/2006/main" count="136" uniqueCount="83">
  <si>
    <t>單位</t>
    <phoneticPr fontId="3" type="noConversion"/>
  </si>
  <si>
    <t>數量</t>
    <phoneticPr fontId="3" type="noConversion"/>
  </si>
  <si>
    <t>單價</t>
    <phoneticPr fontId="3" type="noConversion"/>
  </si>
  <si>
    <t>單項小計</t>
    <phoneticPr fontId="3" type="noConversion"/>
  </si>
  <si>
    <t>說明</t>
    <phoneticPr fontId="3" type="noConversion"/>
  </si>
  <si>
    <t>人*月</t>
    <phoneticPr fontId="3" type="noConversion"/>
  </si>
  <si>
    <t>式</t>
    <phoneticPr fontId="3" type="noConversion"/>
  </si>
  <si>
    <t>A</t>
    <phoneticPr fontId="3" type="noConversion"/>
  </si>
  <si>
    <t>C</t>
    <phoneticPr fontId="3" type="noConversion"/>
  </si>
  <si>
    <t>D</t>
    <phoneticPr fontId="3" type="noConversion"/>
  </si>
  <si>
    <t>數量    (合計)</t>
    <phoneticPr fontId="3" type="noConversion"/>
  </si>
  <si>
    <t>勞工保險費</t>
    <phoneticPr fontId="3" type="noConversion"/>
  </si>
  <si>
    <t>1、</t>
    <phoneticPr fontId="3" type="noConversion"/>
  </si>
  <si>
    <t>B</t>
    <phoneticPr fontId="3" type="noConversion"/>
  </si>
  <si>
    <t>E</t>
    <phoneticPr fontId="3" type="noConversion"/>
  </si>
  <si>
    <t>以上為預列費用，廠商無需另為報價</t>
    <phoneticPr fontId="3" type="noConversion"/>
  </si>
  <si>
    <t xml:space="preserve">備註:  </t>
    <phoneticPr fontId="3" type="noConversion"/>
  </si>
  <si>
    <t>F</t>
    <phoneticPr fontId="3" type="noConversion"/>
  </si>
  <si>
    <t>項次</t>
    <phoneticPr fontId="3" type="noConversion"/>
  </si>
  <si>
    <t>費用項目</t>
    <phoneticPr fontId="3" type="noConversion"/>
  </si>
  <si>
    <t>標的名稱</t>
    <phoneticPr fontId="3" type="noConversion"/>
  </si>
  <si>
    <t>普通事故保險費</t>
    <phoneticPr fontId="3" type="noConversion"/>
  </si>
  <si>
    <t xml:space="preserve">  就業保險費</t>
    <phoneticPr fontId="3" type="noConversion"/>
  </si>
  <si>
    <t>廠商管理費用</t>
    <phoneticPr fontId="3" type="noConversion"/>
  </si>
  <si>
    <r>
      <t xml:space="preserve">單位：新臺幣(元)
</t>
    </r>
    <r>
      <rPr>
        <sz val="6"/>
        <color indexed="8"/>
        <rFont val="標楷體"/>
        <family val="4"/>
        <charset val="136"/>
      </rPr>
      <t>96.11.14</t>
    </r>
    <phoneticPr fontId="3" type="noConversion"/>
  </si>
  <si>
    <t>投保級距</t>
    <phoneticPr fontId="3" type="noConversion"/>
  </si>
  <si>
    <t>加班費
第1、2小時</t>
    <phoneticPr fontId="3" type="noConversion"/>
  </si>
  <si>
    <t>例假日</t>
    <phoneticPr fontId="3" type="noConversion"/>
  </si>
  <si>
    <t>加班費
第3、4小時</t>
    <phoneticPr fontId="3" type="noConversion"/>
  </si>
  <si>
    <t>含勞工應自行負擔之勞保、健保、就業保險費用，自此以下為雇主應負擔之費用，以投保薪資級距計算。</t>
    <phoneticPr fontId="3" type="noConversion"/>
  </si>
  <si>
    <t>積欠工資墊償基金提繳費</t>
    <phoneticPr fontId="3" type="noConversion"/>
  </si>
  <si>
    <t>人*月</t>
    <phoneticPr fontId="3" type="noConversion"/>
  </si>
  <si>
    <t>該項為普通事故保險費+就業保險費</t>
    <phoneticPr fontId="3" type="noConversion"/>
  </si>
  <si>
    <t>有執照</t>
    <phoneticPr fontId="3" type="noConversion"/>
  </si>
  <si>
    <t>碩士</t>
    <phoneticPr fontId="3" type="noConversion"/>
  </si>
  <si>
    <t>學士</t>
    <phoneticPr fontId="3" type="noConversion"/>
  </si>
  <si>
    <t>薪資</t>
    <phoneticPr fontId="3" type="noConversion"/>
  </si>
  <si>
    <t>學士</t>
    <phoneticPr fontId="3" type="noConversion"/>
  </si>
  <si>
    <t>勞工保險費</t>
    <phoneticPr fontId="3" type="noConversion"/>
  </si>
  <si>
    <t>職業災害保險</t>
    <phoneticPr fontId="3" type="noConversion"/>
  </si>
  <si>
    <t>健保費</t>
    <phoneticPr fontId="3" type="noConversion"/>
  </si>
  <si>
    <t>勞工退休金</t>
    <phoneticPr fontId="3" type="noConversion"/>
  </si>
  <si>
    <t>2、</t>
    <phoneticPr fontId="3" type="noConversion"/>
  </si>
  <si>
    <t>3、</t>
    <phoneticPr fontId="3" type="noConversion"/>
  </si>
  <si>
    <t>工作地點：法務部矯正署臺北少年觀護所</t>
    <phoneticPr fontId="14" type="noConversion"/>
  </si>
  <si>
    <t>管理費及利潤</t>
    <phoneticPr fontId="3" type="noConversion"/>
  </si>
  <si>
    <t>營業稅</t>
    <phoneticPr fontId="3" type="noConversion"/>
  </si>
  <si>
    <t>G</t>
    <phoneticPr fontId="3" type="noConversion"/>
  </si>
  <si>
    <r>
      <t>機關預列費用</t>
    </r>
    <r>
      <rPr>
        <sz val="14"/>
        <color indexed="8"/>
        <rFont val="標楷體"/>
        <family val="4"/>
        <charset val="136"/>
      </rPr>
      <t>(A+B+C+D+E+F)(有執照)</t>
    </r>
    <phoneticPr fontId="3" type="noConversion"/>
  </si>
  <si>
    <r>
      <t>機關預列費用</t>
    </r>
    <r>
      <rPr>
        <sz val="14"/>
        <color indexed="8"/>
        <rFont val="標楷體"/>
        <family val="4"/>
        <charset val="136"/>
      </rPr>
      <t>(A+B+C+D+E+F)(碩士)</t>
    </r>
    <phoneticPr fontId="3" type="noConversion"/>
  </si>
  <si>
    <r>
      <t>機關預列費用</t>
    </r>
    <r>
      <rPr>
        <sz val="14"/>
        <color indexed="8"/>
        <rFont val="標楷體"/>
        <family val="4"/>
        <charset val="136"/>
      </rPr>
      <t>(A+B+C+D+E+F)(學士)</t>
    </r>
    <phoneticPr fontId="3" type="noConversion"/>
  </si>
  <si>
    <t>H</t>
    <phoneticPr fontId="3" type="noConversion"/>
  </si>
  <si>
    <r>
      <t>本所給付廠商之價金計算式為：</t>
    </r>
    <r>
      <rPr>
        <sz val="12"/>
        <color rgb="FF00B0F0"/>
        <rFont val="標楷體"/>
        <family val="4"/>
        <charset val="136"/>
      </rPr>
      <t>(A+B+C+D+E+F+G+H)</t>
    </r>
    <r>
      <rPr>
        <sz val="12"/>
        <color indexed="8"/>
        <rFont val="標楷體"/>
        <family val="4"/>
        <charset val="136"/>
      </rPr>
      <t>，以實際履約數計算。“元”以下不計。</t>
    </r>
    <phoneticPr fontId="3" type="noConversion"/>
  </si>
  <si>
    <r>
      <t>本案項次A至F為固定金額，投標廠商不得更動；另營業稅(項次H)依實際決標金額(包含項次A至G)之5%比例發給(如廠商免納營業稅者，不予給付)；本案開標後，</t>
    </r>
    <r>
      <rPr>
        <sz val="12"/>
        <color rgb="FFFF0000"/>
        <rFont val="標楷體"/>
        <family val="4"/>
        <charset val="136"/>
      </rPr>
      <t>僅以管理費及利潤(項次G)標價結果，認定有無需比減價或決標之。</t>
    </r>
    <phoneticPr fontId="3" type="noConversion"/>
  </si>
  <si>
    <t>有執照總金額(機關預列費用+G+H)</t>
    <phoneticPr fontId="3" type="noConversion"/>
  </si>
  <si>
    <t>碩士總金額(機關預列費用+G+H)</t>
    <phoneticPr fontId="3" type="noConversion"/>
  </si>
  <si>
    <t>學士總金額(機關預列費用+G+H)</t>
    <phoneticPr fontId="3" type="noConversion"/>
  </si>
  <si>
    <t>43,900x10%x70%
普通事故保險費率10%，雇主負擔70%</t>
    <phoneticPr fontId="3" type="noConversion"/>
  </si>
  <si>
    <t>43,900x1%x70%
就業保險費率1%，雇主負擔70%</t>
    <phoneticPr fontId="3" type="noConversion"/>
  </si>
  <si>
    <t>43,900x0.23%
(行政支援服務業保險費率為0.23%)</t>
    <phoneticPr fontId="3" type="noConversion"/>
  </si>
  <si>
    <t>43,900x6%　依月投保薪資6%提繳</t>
    <phoneticPr fontId="3" type="noConversion"/>
  </si>
  <si>
    <t>40,100x10%x70%
普通事故保險費率10%，雇主負擔70%</t>
    <phoneticPr fontId="3" type="noConversion"/>
  </si>
  <si>
    <t>40,100x1%x70%
就業保險費率1%，雇主負擔70%</t>
    <phoneticPr fontId="3" type="noConversion"/>
  </si>
  <si>
    <t>40,100x0.23%
(行政支援服務業保險費率為0.23%)</t>
    <phoneticPr fontId="3" type="noConversion"/>
  </si>
  <si>
    <t>40,100x4.69%x60%x1.61)
全民健保費率為4.69%
一定雇主之受雇者負擔比例為60%
本人+平均眷口數1.61%</t>
    <phoneticPr fontId="3" type="noConversion"/>
  </si>
  <si>
    <t>40,100x6%　依月投保薪資6%提繳</t>
    <phoneticPr fontId="3" type="noConversion"/>
  </si>
  <si>
    <t>36,300x10%x70%
普通事故保險費率10%，雇主負擔70%</t>
    <phoneticPr fontId="3" type="noConversion"/>
  </si>
  <si>
    <t>36,300x1%x70%
就業保險費率1%，雇主負擔70%</t>
    <phoneticPr fontId="3" type="noConversion"/>
  </si>
  <si>
    <t>36,300x0.23%
(行政支援服務業保險費率為0.23%)</t>
    <phoneticPr fontId="3" type="noConversion"/>
  </si>
  <si>
    <t>36,300x0.025%
勞工保險投保薪資總額的萬分之2.5</t>
    <phoneticPr fontId="3" type="noConversion"/>
  </si>
  <si>
    <t>36,300x4.69%x60%x1.61)
全民健保費率為4.69%
一定雇主之受雇者負擔比例為60%
本人+平均眷口數1.61%</t>
    <phoneticPr fontId="3" type="noConversion"/>
  </si>
  <si>
    <t>36,300x6%　依月投保薪資6%提繳</t>
    <phoneticPr fontId="3" type="noConversion"/>
  </si>
  <si>
    <r>
      <t>本項目包括廠商管理費、風險、利潤、</t>
    </r>
    <r>
      <rPr>
        <sz val="12"/>
        <color rgb="FF7030A0"/>
        <rFont val="標楷體"/>
        <family val="4"/>
        <charset val="136"/>
      </rPr>
      <t>差旅費、加班費、公會會費</t>
    </r>
    <r>
      <rPr>
        <sz val="12"/>
        <rFont val="標楷體"/>
        <family val="4"/>
        <charset val="136"/>
      </rPr>
      <t>及其他員工福利支出等。(以固定比例0.06為例)</t>
    </r>
    <phoneticPr fontId="3" type="noConversion"/>
  </si>
  <si>
    <r>
      <rPr>
        <b/>
        <sz val="18"/>
        <color rgb="FF7030A0"/>
        <rFont val="標楷體"/>
        <family val="4"/>
        <charset val="136"/>
      </rPr>
      <t>法務部矯正署臺北少年觀護所「108年社會工作專業處遇人員勞務採購案」</t>
    </r>
    <r>
      <rPr>
        <b/>
        <sz val="18"/>
        <rFont val="標楷體"/>
        <family val="4"/>
        <charset val="136"/>
      </rPr>
      <t>經費概算表</t>
    </r>
    <phoneticPr fontId="14" type="noConversion"/>
  </si>
  <si>
    <r>
      <t>工作名稱：</t>
    </r>
    <r>
      <rPr>
        <b/>
        <sz val="12"/>
        <color rgb="FF7030A0"/>
        <rFont val="標楷體"/>
        <family val="4"/>
        <charset val="136"/>
      </rPr>
      <t>社會工作專業處遇人員勞務委外</t>
    </r>
    <phoneticPr fontId="3" type="noConversion"/>
  </si>
  <si>
    <t>43,900x0.025%
勞工保險投保薪資總額的萬分之2.5</t>
    <phoneticPr fontId="3" type="noConversion"/>
  </si>
  <si>
    <t>40,100x0.025%
勞工保險投保薪資總額的萬分之2.5</t>
    <phoneticPr fontId="3" type="noConversion"/>
  </si>
  <si>
    <t>43,900x4.69%x60%x1.61)
全民健保費率為4.69%
一定雇主之受雇者負擔比例為60%
本人+平均眷口數1.61%</t>
    <phoneticPr fontId="3" type="noConversion"/>
  </si>
  <si>
    <r>
      <t>工作期間：</t>
    </r>
    <r>
      <rPr>
        <b/>
        <sz val="12"/>
        <color rgb="FF7030A0"/>
        <rFont val="標楷體"/>
        <family val="4"/>
        <charset val="136"/>
      </rPr>
      <t>108年6月1日至108年12月31日止</t>
    </r>
    <phoneticPr fontId="3" type="noConversion"/>
  </si>
  <si>
    <t>1*7</t>
  </si>
  <si>
    <t>1*7</t>
    <phoneticPr fontId="3" type="noConversion"/>
  </si>
  <si>
    <t>廠商負擔之勞工保險費、職業災害保險、積欠工資墊償基金提繳費、健保費及勞工退休金(B、C、D、E及F)，自然人或派駐勞工如因其年齡或身分條件屬依法免投保、繳納各項費用，或廠商未依法為其勞工投保、繳納各該費用者，該項費用於給付時扣除，不另支付廠商。</t>
    <phoneticPr fontId="3" type="noConversion"/>
  </si>
  <si>
    <t>包括全部應給付總額(A+B+C+D+E+F+G)之5%，依實際額度比例發給。(廠商或自然人免納營業稅者，本欄應填"0"，誤填稅額者，不予給付)</t>
    <phoneticPr fontId="3" type="noConversion"/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</si>
</sst>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76" formatCode="#,##0_);[Red]\(#,##0\)"/>
    <numFmt numFmtId="177" formatCode="_-* #,##0_-;\-* #,##0_-;_-* &quot;-&quot;??_-;_-@_-"/>
    <numFmt numFmtId="178" formatCode="0.0%"/>
  </numFmts>
  <fonts count="2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8"/>
      <name val="標楷體"/>
      <family val="4"/>
      <charset val="136"/>
    </font>
    <font>
      <sz val="9"/>
      <name val="新細明體"/>
      <family val="1"/>
      <charset val="136"/>
    </font>
    <font>
      <b/>
      <sz val="14"/>
      <color indexed="8"/>
      <name val="標楷體"/>
      <family val="4"/>
      <charset val="136"/>
    </font>
    <font>
      <sz val="6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b/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14"/>
      <color indexed="8"/>
      <name val="標楷體"/>
      <family val="4"/>
      <charset val="136"/>
    </font>
    <font>
      <sz val="12"/>
      <color rgb="FF343434"/>
      <name val="Arial"/>
      <family val="2"/>
    </font>
    <font>
      <b/>
      <sz val="14"/>
      <color rgb="FFC00000"/>
      <name val="標楷體"/>
      <family val="4"/>
      <charset val="136"/>
    </font>
    <font>
      <sz val="8"/>
      <color rgb="FF00B050"/>
      <name val="新細明體"/>
      <family val="1"/>
      <charset val="136"/>
    </font>
    <font>
      <sz val="9"/>
      <name val=""/>
      <family val="3"/>
      <charset val="136"/>
    </font>
    <font>
      <b/>
      <sz val="18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indexed="10"/>
      <name val="標楷體"/>
      <family val="4"/>
      <charset val="136"/>
    </font>
    <font>
      <b/>
      <sz val="12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sz val="12"/>
      <color rgb="FF7030A0"/>
      <name val="標楷體"/>
      <family val="4"/>
      <charset val="136"/>
    </font>
    <font>
      <b/>
      <sz val="18"/>
      <color rgb="FF7030A0"/>
      <name val="標楷體"/>
      <family val="4"/>
      <charset val="136"/>
    </font>
    <font>
      <sz val="12"/>
      <color rgb="FF00B0F0"/>
      <name val="標楷體"/>
      <family val="4"/>
      <charset val="136"/>
    </font>
    <font>
      <sz val="12"/>
      <color rgb="FF7030A0"/>
      <name val="標楷體"/>
      <family val="4"/>
      <charset val="136"/>
    </font>
    <font>
      <b/>
      <sz val="14"/>
      <color rgb="FFC00000"/>
      <name val="新細明體"/>
      <family val="1"/>
      <charset val="136"/>
    </font>
    <font>
      <b/>
      <sz val="14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3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vertical="center" wrapText="1"/>
    </xf>
    <xf numFmtId="0" fontId="1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176" fontId="2" fillId="0" borderId="3" xfId="1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176" fontId="2" fillId="0" borderId="4" xfId="1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 wrapText="1"/>
    </xf>
    <xf numFmtId="176" fontId="12" fillId="0" borderId="1" xfId="1" applyNumberFormat="1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176" fontId="7" fillId="3" borderId="1" xfId="1" applyNumberFormat="1" applyFont="1" applyFill="1" applyBorder="1" applyAlignment="1">
      <alignment horizontal="right" vertical="center" wrapText="1"/>
    </xf>
    <xf numFmtId="0" fontId="13" fillId="0" borderId="0" xfId="0" applyFont="1" applyFill="1" applyAlignment="1">
      <alignment vertical="center" wrapText="1"/>
    </xf>
    <xf numFmtId="177" fontId="13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horizontal="center" vertical="center" wrapText="1"/>
    </xf>
    <xf numFmtId="177" fontId="13" fillId="0" borderId="0" xfId="0" applyNumberFormat="1" applyFont="1" applyFill="1" applyAlignment="1">
      <alignment horizontal="center" vertical="center"/>
    </xf>
    <xf numFmtId="0" fontId="17" fillId="0" borderId="20" xfId="0" applyFont="1" applyFill="1" applyBorder="1" applyAlignment="1">
      <alignment vertical="center" wrapText="1"/>
    </xf>
    <xf numFmtId="176" fontId="6" fillId="0" borderId="1" xfId="1" applyNumberFormat="1" applyFont="1" applyFill="1" applyBorder="1" applyAlignment="1">
      <alignment horizontal="center" vertical="center" wrapText="1"/>
    </xf>
    <xf numFmtId="176" fontId="6" fillId="0" borderId="1" xfId="3" applyNumberFormat="1" applyFont="1" applyFill="1" applyBorder="1" applyAlignment="1">
      <alignment horizontal="center" vertical="center" wrapText="1"/>
    </xf>
    <xf numFmtId="176" fontId="19" fillId="0" borderId="1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2" xfId="1" applyNumberFormat="1" applyFont="1" applyFill="1" applyBorder="1" applyAlignment="1">
      <alignment horizontal="right" vertical="center" wrapText="1"/>
    </xf>
    <xf numFmtId="176" fontId="19" fillId="0" borderId="6" xfId="1" applyNumberFormat="1" applyFont="1" applyFill="1" applyBorder="1" applyAlignment="1">
      <alignment horizontal="right" vertical="center" wrapText="1"/>
    </xf>
    <xf numFmtId="176" fontId="6" fillId="0" borderId="1" xfId="1" applyNumberFormat="1" applyFont="1" applyFill="1" applyBorder="1" applyAlignment="1">
      <alignment horizontal="right" vertical="center" wrapText="1"/>
    </xf>
    <xf numFmtId="176" fontId="19" fillId="0" borderId="5" xfId="1" applyNumberFormat="1" applyFont="1" applyFill="1" applyBorder="1" applyAlignment="1">
      <alignment horizontal="right" vertical="center" wrapText="1"/>
    </xf>
    <xf numFmtId="176" fontId="1" fillId="0" borderId="1" xfId="1" applyNumberFormat="1" applyFont="1" applyFill="1" applyBorder="1" applyAlignment="1">
      <alignment horizontal="right" vertical="center" wrapText="1"/>
    </xf>
    <xf numFmtId="177" fontId="18" fillId="0" borderId="1" xfId="2" applyNumberFormat="1" applyFont="1" applyBorder="1" applyAlignment="1">
      <alignment horizontal="right" vertical="center" wrapText="1"/>
    </xf>
    <xf numFmtId="176" fontId="18" fillId="0" borderId="1" xfId="1" applyNumberFormat="1" applyFont="1" applyFill="1" applyBorder="1" applyAlignment="1">
      <alignment horizontal="right" vertical="center" wrapText="1"/>
    </xf>
    <xf numFmtId="177" fontId="18" fillId="0" borderId="2" xfId="2" applyNumberFormat="1" applyFont="1" applyBorder="1" applyAlignment="1">
      <alignment horizontal="right"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18" fillId="0" borderId="2" xfId="0" applyFont="1" applyBorder="1" applyAlignment="1">
      <alignment horizontal="right" vertical="center" wrapText="1"/>
    </xf>
    <xf numFmtId="176" fontId="19" fillId="0" borderId="1" xfId="1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8" fillId="0" borderId="15" xfId="0" applyNumberFormat="1" applyFont="1" applyBorder="1" applyAlignment="1">
      <alignment horizontal="left" vertical="center" wrapText="1"/>
    </xf>
    <xf numFmtId="176" fontId="18" fillId="2" borderId="1" xfId="1" applyNumberFormat="1" applyFont="1" applyFill="1" applyBorder="1" applyAlignment="1">
      <alignment horizontal="right" vertical="center" wrapText="1"/>
    </xf>
    <xf numFmtId="176" fontId="0" fillId="0" borderId="1" xfId="0" applyNumberFormat="1" applyBorder="1" applyAlignment="1">
      <alignment vertical="center"/>
    </xf>
    <xf numFmtId="176" fontId="24" fillId="0" borderId="5" xfId="0" applyNumberFormat="1" applyFont="1" applyBorder="1" applyAlignment="1">
      <alignment vertical="center"/>
    </xf>
    <xf numFmtId="176" fontId="24" fillId="0" borderId="1" xfId="0" applyNumberFormat="1" applyFont="1" applyBorder="1" applyAlignment="1">
      <alignment vertical="center"/>
    </xf>
    <xf numFmtId="0" fontId="4" fillId="0" borderId="7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righ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176" fontId="2" fillId="0" borderId="9" xfId="1" applyNumberFormat="1" applyFont="1" applyFill="1" applyBorder="1" applyAlignment="1">
      <alignment horizontal="center" vertical="center" wrapText="1"/>
    </xf>
    <xf numFmtId="176" fontId="2" fillId="0" borderId="10" xfId="1" applyNumberFormat="1" applyFont="1" applyFill="1" applyBorder="1" applyAlignment="1">
      <alignment horizontal="center" vertical="center" wrapText="1"/>
    </xf>
    <xf numFmtId="176" fontId="2" fillId="0" borderId="11" xfId="1" applyNumberFormat="1" applyFont="1" applyFill="1" applyBorder="1" applyAlignment="1">
      <alignment horizontal="center" vertical="center" wrapText="1"/>
    </xf>
    <xf numFmtId="176" fontId="19" fillId="0" borderId="5" xfId="1" applyNumberFormat="1" applyFont="1" applyFill="1" applyBorder="1" applyAlignment="1">
      <alignment horizontal="center" vertical="center" wrapText="1"/>
    </xf>
    <xf numFmtId="176" fontId="19" fillId="0" borderId="6" xfId="1" applyNumberFormat="1" applyFont="1" applyFill="1" applyBorder="1" applyAlignment="1">
      <alignment horizontal="center" vertical="center" wrapText="1"/>
    </xf>
    <xf numFmtId="176" fontId="19" fillId="0" borderId="2" xfId="1" applyNumberFormat="1" applyFont="1" applyFill="1" applyBorder="1" applyAlignment="1">
      <alignment horizontal="center" vertical="center" wrapText="1"/>
    </xf>
    <xf numFmtId="176" fontId="6" fillId="0" borderId="5" xfId="1" applyNumberFormat="1" applyFont="1" applyFill="1" applyBorder="1" applyAlignment="1">
      <alignment horizontal="center" vertical="center" wrapText="1"/>
    </xf>
    <xf numFmtId="176" fontId="6" fillId="0" borderId="6" xfId="1" applyNumberFormat="1" applyFont="1" applyFill="1" applyBorder="1" applyAlignment="1">
      <alignment horizontal="center" vertical="center" wrapText="1"/>
    </xf>
    <xf numFmtId="176" fontId="6" fillId="0" borderId="2" xfId="1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76" fontId="19" fillId="0" borderId="17" xfId="1" applyNumberFormat="1" applyFont="1" applyFill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176" fontId="6" fillId="0" borderId="6" xfId="3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176" fontId="7" fillId="0" borderId="12" xfId="1" applyNumberFormat="1" applyFont="1" applyFill="1" applyBorder="1" applyAlignment="1">
      <alignment horizontal="center" vertical="center" wrapText="1"/>
    </xf>
    <xf numFmtId="176" fontId="7" fillId="0" borderId="13" xfId="1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176" fontId="7" fillId="0" borderId="24" xfId="1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76" fontId="2" fillId="0" borderId="1" xfId="3" applyNumberFormat="1" applyFont="1" applyFill="1" applyBorder="1" applyAlignment="1">
      <alignment horizontal="center" vertical="center" wrapText="1"/>
    </xf>
    <xf numFmtId="178" fontId="2" fillId="0" borderId="1" xfId="1" applyNumberFormat="1" applyFont="1" applyFill="1" applyBorder="1" applyAlignment="1">
      <alignment vertical="center" wrapText="1"/>
    </xf>
    <xf numFmtId="178" fontId="0" fillId="0" borderId="1" xfId="0" applyNumberFormat="1" applyBorder="1" applyAlignment="1">
      <alignment vertical="center"/>
    </xf>
    <xf numFmtId="0" fontId="8" fillId="0" borderId="22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28" xfId="0" applyBorder="1" applyAlignment="1">
      <alignment vertical="center"/>
    </xf>
    <xf numFmtId="0" fontId="8" fillId="0" borderId="15" xfId="0" applyFont="1" applyBorder="1" applyAlignment="1">
      <alignment vertical="center" wrapText="1"/>
    </xf>
    <xf numFmtId="0" fontId="0" fillId="0" borderId="19" xfId="0" applyBorder="1" applyAlignment="1">
      <alignment vertical="center"/>
    </xf>
    <xf numFmtId="0" fontId="0" fillId="0" borderId="16" xfId="0" applyBorder="1" applyAlignment="1">
      <alignment vertical="center"/>
    </xf>
    <xf numFmtId="176" fontId="7" fillId="0" borderId="9" xfId="1" applyNumberFormat="1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176" fontId="2" fillId="0" borderId="21" xfId="3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176" fontId="4" fillId="0" borderId="17" xfId="1" applyNumberFormat="1" applyFont="1" applyFill="1" applyBorder="1" applyAlignment="1">
      <alignment horizontal="center" vertical="center" wrapText="1"/>
    </xf>
    <xf numFmtId="0" fontId="25" fillId="0" borderId="13" xfId="0" applyFont="1" applyBorder="1" applyAlignment="1">
      <alignment vertical="center"/>
    </xf>
    <xf numFmtId="0" fontId="25" fillId="0" borderId="18" xfId="0" applyFont="1" applyBorder="1" applyAlignment="1">
      <alignment vertical="center"/>
    </xf>
    <xf numFmtId="0" fontId="4" fillId="0" borderId="17" xfId="0" applyFont="1" applyFill="1" applyBorder="1" applyAlignment="1">
      <alignment horizontal="center" vertical="center" wrapText="1"/>
    </xf>
  </cellXfs>
  <cellStyles count="4">
    <cellStyle name="一般" xfId="0" builtinId="0"/>
    <cellStyle name="一般_Sheet1" xfId="1"/>
    <cellStyle name="千分位" xfId="2" builtinId="3"/>
    <cellStyle name="貨幣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7"/>
  <sheetViews>
    <sheetView tabSelected="1" topLeftCell="A33" zoomScale="70" zoomScaleNormal="70" workbookViewId="0">
      <selection sqref="A1:I47"/>
    </sheetView>
  </sheetViews>
  <sheetFormatPr defaultColWidth="9" defaultRowHeight="16.2"/>
  <cols>
    <col min="1" max="1" width="4.88671875" style="4" customWidth="1"/>
    <col min="2" max="2" width="13.44140625" style="4" customWidth="1"/>
    <col min="3" max="3" width="17.44140625" style="4" customWidth="1"/>
    <col min="4" max="4" width="6.44140625" style="4" bestFit="1" customWidth="1"/>
    <col min="5" max="5" width="5.44140625" style="4" bestFit="1" customWidth="1"/>
    <col min="6" max="6" width="8.33203125" style="4" bestFit="1" customWidth="1"/>
    <col min="7" max="7" width="10.33203125" style="4" bestFit="1" customWidth="1"/>
    <col min="8" max="8" width="16.88671875" style="4" bestFit="1" customWidth="1"/>
    <col min="9" max="9" width="41.109375" style="4" customWidth="1"/>
    <col min="10" max="10" width="14.6640625" style="4" customWidth="1"/>
    <col min="11" max="11" width="13.109375" style="4" customWidth="1"/>
    <col min="12" max="12" width="13.44140625" style="4" customWidth="1"/>
    <col min="13" max="13" width="9" style="4" customWidth="1"/>
    <col min="14" max="16384" width="9" style="4"/>
  </cols>
  <sheetData>
    <row r="1" spans="1:13" ht="45" customHeight="1">
      <c r="A1" s="51" t="s">
        <v>73</v>
      </c>
      <c r="B1" s="51"/>
      <c r="C1" s="51"/>
      <c r="D1" s="51"/>
      <c r="E1" s="51"/>
      <c r="F1" s="51"/>
      <c r="G1" s="51"/>
      <c r="H1" s="51"/>
      <c r="I1" s="51"/>
    </row>
    <row r="2" spans="1:13" ht="33" customHeight="1">
      <c r="A2" s="54" t="s">
        <v>74</v>
      </c>
      <c r="B2" s="54"/>
      <c r="C2" s="54"/>
      <c r="D2" s="55"/>
      <c r="E2" s="55"/>
      <c r="F2" s="55"/>
      <c r="G2" s="55"/>
      <c r="H2" s="52" t="s">
        <v>44</v>
      </c>
      <c r="I2" s="52"/>
    </row>
    <row r="3" spans="1:13" ht="32.25" customHeight="1">
      <c r="A3" s="53" t="s">
        <v>78</v>
      </c>
      <c r="B3" s="53"/>
      <c r="C3" s="53"/>
      <c r="D3" s="53"/>
      <c r="E3" s="53"/>
      <c r="F3" s="53"/>
      <c r="G3" s="53"/>
      <c r="H3" s="22"/>
      <c r="I3" s="22"/>
    </row>
    <row r="4" spans="1:13" ht="19.8">
      <c r="A4" s="47" t="s">
        <v>24</v>
      </c>
      <c r="B4" s="48"/>
      <c r="C4" s="49"/>
      <c r="D4" s="49"/>
      <c r="E4" s="49"/>
      <c r="F4" s="49"/>
      <c r="G4" s="49"/>
      <c r="H4" s="49"/>
      <c r="I4" s="50"/>
    </row>
    <row r="5" spans="1:13" ht="32.4">
      <c r="A5" s="11" t="s">
        <v>18</v>
      </c>
      <c r="B5" s="13" t="s">
        <v>20</v>
      </c>
      <c r="C5" s="1" t="s">
        <v>19</v>
      </c>
      <c r="D5" s="13" t="s">
        <v>0</v>
      </c>
      <c r="E5" s="2" t="s">
        <v>1</v>
      </c>
      <c r="F5" s="2" t="s">
        <v>10</v>
      </c>
      <c r="G5" s="13" t="s">
        <v>2</v>
      </c>
      <c r="H5" s="3" t="s">
        <v>3</v>
      </c>
      <c r="I5" s="9" t="s">
        <v>4</v>
      </c>
      <c r="J5" s="12" t="s">
        <v>25</v>
      </c>
      <c r="K5" s="15" t="s">
        <v>26</v>
      </c>
      <c r="L5" s="15" t="s">
        <v>28</v>
      </c>
      <c r="M5" s="12" t="s">
        <v>27</v>
      </c>
    </row>
    <row r="6" spans="1:13" ht="27" customHeight="1">
      <c r="A6" s="56" t="s">
        <v>7</v>
      </c>
      <c r="B6" s="23" t="s">
        <v>33</v>
      </c>
      <c r="C6" s="59" t="s">
        <v>36</v>
      </c>
      <c r="D6" s="62" t="s">
        <v>5</v>
      </c>
      <c r="E6" s="24" t="s">
        <v>80</v>
      </c>
      <c r="F6" s="24">
        <v>7</v>
      </c>
      <c r="G6" s="43">
        <v>43000</v>
      </c>
      <c r="H6" s="25">
        <f>+F6*G6</f>
        <v>301000</v>
      </c>
      <c r="I6" s="65" t="s">
        <v>29</v>
      </c>
      <c r="J6" s="17">
        <v>43900</v>
      </c>
      <c r="K6" s="4">
        <f>ROUND(G6/30/8*4/3,0)</f>
        <v>239</v>
      </c>
      <c r="L6" s="4">
        <f>ROUND(G6/30/8*5/3,0)</f>
        <v>299</v>
      </c>
      <c r="M6" s="4">
        <f>ROUND(G6/30/8*2,0)</f>
        <v>358</v>
      </c>
    </row>
    <row r="7" spans="1:13" ht="27" customHeight="1">
      <c r="A7" s="57"/>
      <c r="B7" s="23" t="s">
        <v>34</v>
      </c>
      <c r="C7" s="60"/>
      <c r="D7" s="63"/>
      <c r="E7" s="24" t="s">
        <v>80</v>
      </c>
      <c r="F7" s="24">
        <v>7</v>
      </c>
      <c r="G7" s="43">
        <v>39000</v>
      </c>
      <c r="H7" s="25">
        <f>+F7*G7</f>
        <v>273000</v>
      </c>
      <c r="I7" s="66"/>
      <c r="J7" s="17">
        <v>40100</v>
      </c>
      <c r="K7" s="4">
        <f>ROUND(G7/30/8*4/3,0)</f>
        <v>217</v>
      </c>
      <c r="L7" s="4">
        <f>ROUND(G7/30/8*5/3,0)</f>
        <v>271</v>
      </c>
      <c r="M7" s="4">
        <f>ROUND(G7/30/8*2,0)</f>
        <v>325</v>
      </c>
    </row>
    <row r="8" spans="1:13" s="5" customFormat="1" ht="27" customHeight="1">
      <c r="A8" s="58"/>
      <c r="B8" s="26" t="s">
        <v>35</v>
      </c>
      <c r="C8" s="61"/>
      <c r="D8" s="64"/>
      <c r="E8" s="24" t="s">
        <v>80</v>
      </c>
      <c r="F8" s="24">
        <v>7</v>
      </c>
      <c r="G8" s="43">
        <v>35000</v>
      </c>
      <c r="H8" s="25">
        <f>+F8*G8</f>
        <v>245000</v>
      </c>
      <c r="I8" s="67"/>
      <c r="J8" s="17">
        <v>36300</v>
      </c>
      <c r="K8" s="5">
        <f>ROUND(G8/30/8*4/3,0)</f>
        <v>194</v>
      </c>
      <c r="L8" s="4">
        <f>ROUND(G8/30/8*5/3,0)</f>
        <v>243</v>
      </c>
      <c r="M8" s="4">
        <f>ROUND(G8/30/8*2,0)</f>
        <v>292</v>
      </c>
    </row>
    <row r="9" spans="1:13" s="5" customFormat="1">
      <c r="A9" s="56" t="s">
        <v>13</v>
      </c>
      <c r="B9" s="62" t="s">
        <v>33</v>
      </c>
      <c r="C9" s="37" t="s">
        <v>38</v>
      </c>
      <c r="D9" s="70"/>
      <c r="E9" s="71"/>
      <c r="F9" s="71"/>
      <c r="G9" s="71"/>
      <c r="H9" s="71"/>
      <c r="I9" s="16" t="s">
        <v>32</v>
      </c>
    </row>
    <row r="10" spans="1:13" s="5" customFormat="1" ht="32.4">
      <c r="A10" s="57"/>
      <c r="B10" s="63"/>
      <c r="C10" s="37" t="s">
        <v>21</v>
      </c>
      <c r="D10" s="63" t="s">
        <v>31</v>
      </c>
      <c r="E10" s="73" t="s">
        <v>79</v>
      </c>
      <c r="F10" s="73">
        <v>7</v>
      </c>
      <c r="G10" s="27">
        <f>J6*10%*70%</f>
        <v>3073</v>
      </c>
      <c r="H10" s="28">
        <f>F10*G10</f>
        <v>21511</v>
      </c>
      <c r="I10" s="40" t="s">
        <v>57</v>
      </c>
    </row>
    <row r="11" spans="1:13" s="5" customFormat="1" ht="32.4">
      <c r="A11" s="57"/>
      <c r="B11" s="64"/>
      <c r="C11" s="38" t="s">
        <v>22</v>
      </c>
      <c r="D11" s="72"/>
      <c r="E11" s="72"/>
      <c r="F11" s="72"/>
      <c r="G11" s="29">
        <f>ROUND(J6*1%*70%,0)</f>
        <v>307</v>
      </c>
      <c r="H11" s="30">
        <f>F10*G11</f>
        <v>2149</v>
      </c>
      <c r="I11" s="10" t="s">
        <v>58</v>
      </c>
    </row>
    <row r="12" spans="1:13">
      <c r="A12" s="57"/>
      <c r="B12" s="62" t="s">
        <v>34</v>
      </c>
      <c r="C12" s="37" t="s">
        <v>11</v>
      </c>
      <c r="D12" s="70"/>
      <c r="E12" s="71"/>
      <c r="F12" s="71"/>
      <c r="G12" s="71"/>
      <c r="H12" s="71"/>
      <c r="I12" s="16" t="s">
        <v>32</v>
      </c>
    </row>
    <row r="13" spans="1:13" ht="32.4">
      <c r="A13" s="57"/>
      <c r="B13" s="63"/>
      <c r="C13" s="37" t="s">
        <v>21</v>
      </c>
      <c r="D13" s="62" t="s">
        <v>31</v>
      </c>
      <c r="E13" s="73" t="s">
        <v>79</v>
      </c>
      <c r="F13" s="73">
        <v>7</v>
      </c>
      <c r="G13" s="31">
        <f>J7*10%*70%</f>
        <v>2807</v>
      </c>
      <c r="H13" s="32">
        <f>F13*G13</f>
        <v>19649</v>
      </c>
      <c r="I13" s="10" t="s">
        <v>61</v>
      </c>
    </row>
    <row r="14" spans="1:13" ht="32.4">
      <c r="A14" s="57"/>
      <c r="B14" s="64"/>
      <c r="C14" s="38" t="s">
        <v>22</v>
      </c>
      <c r="D14" s="72"/>
      <c r="E14" s="72"/>
      <c r="F14" s="72"/>
      <c r="G14" s="31">
        <f>ROUND(J7*1%*70%,0)</f>
        <v>281</v>
      </c>
      <c r="H14" s="32">
        <f>F13*G14</f>
        <v>1967</v>
      </c>
      <c r="I14" s="10" t="s">
        <v>62</v>
      </c>
    </row>
    <row r="15" spans="1:13">
      <c r="A15" s="68"/>
      <c r="B15" s="62" t="s">
        <v>37</v>
      </c>
      <c r="C15" s="37" t="s">
        <v>11</v>
      </c>
      <c r="D15" s="70"/>
      <c r="E15" s="71"/>
      <c r="F15" s="71"/>
      <c r="G15" s="71"/>
      <c r="H15" s="71"/>
      <c r="I15" s="16" t="s">
        <v>32</v>
      </c>
    </row>
    <row r="16" spans="1:13" ht="32.4">
      <c r="A16" s="68"/>
      <c r="B16" s="63"/>
      <c r="C16" s="37" t="s">
        <v>21</v>
      </c>
      <c r="D16" s="62" t="s">
        <v>5</v>
      </c>
      <c r="E16" s="24" t="s">
        <v>80</v>
      </c>
      <c r="F16" s="73">
        <v>7</v>
      </c>
      <c r="G16" s="31">
        <f>J8*10%*70%</f>
        <v>2541</v>
      </c>
      <c r="H16" s="32">
        <f>F16*G16</f>
        <v>17787</v>
      </c>
      <c r="I16" s="10" t="s">
        <v>66</v>
      </c>
    </row>
    <row r="17" spans="1:13" ht="32.4">
      <c r="A17" s="69"/>
      <c r="B17" s="64"/>
      <c r="C17" s="38" t="s">
        <v>22</v>
      </c>
      <c r="D17" s="72"/>
      <c r="E17" s="24" t="s">
        <v>80</v>
      </c>
      <c r="F17" s="72"/>
      <c r="G17" s="31">
        <f>ROUND(J8*1%*70%,0)</f>
        <v>254</v>
      </c>
      <c r="H17" s="32">
        <f>F16*G17</f>
        <v>1778</v>
      </c>
      <c r="I17" s="10" t="s">
        <v>67</v>
      </c>
    </row>
    <row r="18" spans="1:13" ht="32.4">
      <c r="A18" s="74" t="s">
        <v>8</v>
      </c>
      <c r="B18" s="23" t="s">
        <v>33</v>
      </c>
      <c r="C18" s="77" t="s">
        <v>39</v>
      </c>
      <c r="D18" s="62" t="s">
        <v>5</v>
      </c>
      <c r="E18" s="24" t="s">
        <v>80</v>
      </c>
      <c r="F18" s="24">
        <v>7</v>
      </c>
      <c r="G18" s="33">
        <f>ROUND(J6*0.23%,0)</f>
        <v>101</v>
      </c>
      <c r="H18" s="34">
        <f t="shared" ref="H18:H25" si="0">F18*G18</f>
        <v>707</v>
      </c>
      <c r="I18" s="10" t="s">
        <v>59</v>
      </c>
    </row>
    <row r="19" spans="1:13" ht="32.4">
      <c r="A19" s="75"/>
      <c r="B19" s="23" t="s">
        <v>34</v>
      </c>
      <c r="C19" s="78"/>
      <c r="D19" s="63"/>
      <c r="E19" s="24" t="s">
        <v>80</v>
      </c>
      <c r="F19" s="24">
        <v>7</v>
      </c>
      <c r="G19" s="33">
        <f>ROUND(J7*0.23%,0)</f>
        <v>92</v>
      </c>
      <c r="H19" s="34">
        <f t="shared" si="0"/>
        <v>644</v>
      </c>
      <c r="I19" s="10" t="s">
        <v>63</v>
      </c>
    </row>
    <row r="20" spans="1:13" ht="32.4">
      <c r="A20" s="76"/>
      <c r="B20" s="26" t="s">
        <v>35</v>
      </c>
      <c r="C20" s="79"/>
      <c r="D20" s="64"/>
      <c r="E20" s="24" t="s">
        <v>80</v>
      </c>
      <c r="F20" s="24">
        <v>7</v>
      </c>
      <c r="G20" s="35">
        <f>ROUND(J8*0.23%,0)</f>
        <v>83</v>
      </c>
      <c r="H20" s="35">
        <f t="shared" si="0"/>
        <v>581</v>
      </c>
      <c r="I20" s="10" t="s">
        <v>68</v>
      </c>
    </row>
    <row r="21" spans="1:13" ht="32.4">
      <c r="A21" s="74" t="s">
        <v>9</v>
      </c>
      <c r="B21" s="23" t="s">
        <v>33</v>
      </c>
      <c r="C21" s="77" t="s">
        <v>30</v>
      </c>
      <c r="D21" s="62" t="s">
        <v>5</v>
      </c>
      <c r="E21" s="24" t="s">
        <v>80</v>
      </c>
      <c r="F21" s="24">
        <v>7</v>
      </c>
      <c r="G21" s="33">
        <f>ROUND(G6*0.025%,0)</f>
        <v>11</v>
      </c>
      <c r="H21" s="36">
        <f t="shared" si="0"/>
        <v>77</v>
      </c>
      <c r="I21" s="39" t="s">
        <v>75</v>
      </c>
    </row>
    <row r="22" spans="1:13" ht="32.4">
      <c r="A22" s="75"/>
      <c r="B22" s="23" t="s">
        <v>34</v>
      </c>
      <c r="C22" s="78"/>
      <c r="D22" s="63"/>
      <c r="E22" s="24" t="s">
        <v>80</v>
      </c>
      <c r="F22" s="24">
        <v>7</v>
      </c>
      <c r="G22" s="33">
        <f>ROUND(G7*0.025%,0)</f>
        <v>10</v>
      </c>
      <c r="H22" s="36">
        <f t="shared" si="0"/>
        <v>70</v>
      </c>
      <c r="I22" s="39" t="s">
        <v>76</v>
      </c>
    </row>
    <row r="23" spans="1:13" ht="32.4">
      <c r="A23" s="76"/>
      <c r="B23" s="26" t="s">
        <v>35</v>
      </c>
      <c r="C23" s="79"/>
      <c r="D23" s="64"/>
      <c r="E23" s="24" t="s">
        <v>80</v>
      </c>
      <c r="F23" s="24">
        <v>7</v>
      </c>
      <c r="G23" s="35">
        <f>ROUND(G8*0.025%,0)</f>
        <v>9</v>
      </c>
      <c r="H23" s="35">
        <f t="shared" si="0"/>
        <v>63</v>
      </c>
      <c r="I23" s="39" t="s">
        <v>69</v>
      </c>
    </row>
    <row r="24" spans="1:13" ht="64.8">
      <c r="A24" s="74" t="s">
        <v>14</v>
      </c>
      <c r="B24" s="23" t="s">
        <v>33</v>
      </c>
      <c r="C24" s="77" t="s">
        <v>40</v>
      </c>
      <c r="D24" s="62" t="s">
        <v>5</v>
      </c>
      <c r="E24" s="24" t="s">
        <v>80</v>
      </c>
      <c r="F24" s="24">
        <v>7</v>
      </c>
      <c r="G24" s="33">
        <f>ROUND(J6*4.69%*60%*1.61,0)</f>
        <v>1989</v>
      </c>
      <c r="H24" s="25">
        <f t="shared" si="0"/>
        <v>13923</v>
      </c>
      <c r="I24" s="10" t="s">
        <v>77</v>
      </c>
      <c r="M24" s="6"/>
    </row>
    <row r="25" spans="1:13" ht="64.8">
      <c r="A25" s="75"/>
      <c r="B25" s="23" t="s">
        <v>34</v>
      </c>
      <c r="C25" s="78"/>
      <c r="D25" s="63"/>
      <c r="E25" s="24" t="s">
        <v>80</v>
      </c>
      <c r="F25" s="24">
        <v>7</v>
      </c>
      <c r="G25" s="33">
        <f>ROUND(J7*4.69%*60%*1.61,0)</f>
        <v>1817</v>
      </c>
      <c r="H25" s="25">
        <f t="shared" si="0"/>
        <v>12719</v>
      </c>
      <c r="I25" s="10" t="s">
        <v>64</v>
      </c>
      <c r="M25" s="6"/>
    </row>
    <row r="26" spans="1:13" ht="64.8">
      <c r="A26" s="76"/>
      <c r="B26" s="26" t="s">
        <v>35</v>
      </c>
      <c r="C26" s="79"/>
      <c r="D26" s="64"/>
      <c r="E26" s="24" t="s">
        <v>80</v>
      </c>
      <c r="F26" s="24">
        <v>7</v>
      </c>
      <c r="G26" s="35">
        <f>ROUND(J8*4.69%*60%*1.61,0)</f>
        <v>1645</v>
      </c>
      <c r="H26" s="35">
        <f>+F26*G26</f>
        <v>11515</v>
      </c>
      <c r="I26" s="10" t="s">
        <v>70</v>
      </c>
    </row>
    <row r="27" spans="1:13">
      <c r="A27" s="74" t="s">
        <v>17</v>
      </c>
      <c r="B27" s="23" t="s">
        <v>33</v>
      </c>
      <c r="C27" s="77" t="s">
        <v>41</v>
      </c>
      <c r="D27" s="62" t="s">
        <v>5</v>
      </c>
      <c r="E27" s="24" t="s">
        <v>80</v>
      </c>
      <c r="F27" s="24">
        <v>7</v>
      </c>
      <c r="G27" s="33">
        <f>ROUND(J6*6%,0)</f>
        <v>2634</v>
      </c>
      <c r="H27" s="25">
        <f>F27*G27</f>
        <v>18438</v>
      </c>
      <c r="I27" s="42" t="s">
        <v>60</v>
      </c>
      <c r="J27" s="18"/>
      <c r="K27" s="18"/>
      <c r="L27" s="18"/>
    </row>
    <row r="28" spans="1:13">
      <c r="A28" s="75"/>
      <c r="B28" s="23" t="s">
        <v>34</v>
      </c>
      <c r="C28" s="78"/>
      <c r="D28" s="63"/>
      <c r="E28" s="24" t="s">
        <v>80</v>
      </c>
      <c r="F28" s="24">
        <v>7</v>
      </c>
      <c r="G28" s="33">
        <f>ROUND(J7*6%,0)</f>
        <v>2406</v>
      </c>
      <c r="H28" s="25">
        <f>F28*G28</f>
        <v>16842</v>
      </c>
      <c r="I28" s="42" t="s">
        <v>65</v>
      </c>
      <c r="J28" s="19"/>
      <c r="K28" s="19"/>
      <c r="L28" s="19"/>
    </row>
    <row r="29" spans="1:13">
      <c r="A29" s="76"/>
      <c r="B29" s="26" t="s">
        <v>35</v>
      </c>
      <c r="C29" s="79"/>
      <c r="D29" s="64"/>
      <c r="E29" s="24" t="s">
        <v>80</v>
      </c>
      <c r="F29" s="24">
        <v>7</v>
      </c>
      <c r="G29" s="35">
        <f>ROUND(J8*6%,0)</f>
        <v>2178</v>
      </c>
      <c r="H29" s="35">
        <f>+F29*G29</f>
        <v>15246</v>
      </c>
      <c r="I29" s="42" t="s">
        <v>71</v>
      </c>
      <c r="J29" s="20"/>
      <c r="K29" s="20"/>
      <c r="L29" s="20"/>
    </row>
    <row r="30" spans="1:13" ht="19.8">
      <c r="A30" s="80" t="s">
        <v>48</v>
      </c>
      <c r="B30" s="81"/>
      <c r="C30" s="82"/>
      <c r="D30" s="82"/>
      <c r="E30" s="82"/>
      <c r="F30" s="82"/>
      <c r="G30" s="82"/>
      <c r="H30" s="14">
        <f>H6+H10+H11+H18+H21+H24+H27</f>
        <v>357805</v>
      </c>
      <c r="I30" s="10" t="s">
        <v>15</v>
      </c>
      <c r="J30" s="20"/>
      <c r="K30" s="20"/>
      <c r="L30" s="20"/>
    </row>
    <row r="31" spans="1:13" ht="19.8">
      <c r="A31" s="80" t="s">
        <v>49</v>
      </c>
      <c r="B31" s="81"/>
      <c r="C31" s="82"/>
      <c r="D31" s="82"/>
      <c r="E31" s="82"/>
      <c r="F31" s="82"/>
      <c r="G31" s="82"/>
      <c r="H31" s="14">
        <f>H7+H13+H14+H19+H22+H25+H28</f>
        <v>324891</v>
      </c>
      <c r="I31" s="10" t="s">
        <v>15</v>
      </c>
      <c r="J31" s="20"/>
      <c r="K31" s="20"/>
      <c r="L31" s="20"/>
    </row>
    <row r="32" spans="1:13" ht="19.8">
      <c r="A32" s="80" t="s">
        <v>50</v>
      </c>
      <c r="B32" s="81"/>
      <c r="C32" s="82"/>
      <c r="D32" s="82"/>
      <c r="E32" s="82"/>
      <c r="F32" s="82"/>
      <c r="G32" s="82"/>
      <c r="H32" s="14">
        <f>H8+H16+H17+H20+H23+H26+H29</f>
        <v>291970</v>
      </c>
      <c r="I32" s="10" t="s">
        <v>15</v>
      </c>
      <c r="J32" s="21"/>
      <c r="K32" s="21"/>
      <c r="L32" s="21"/>
    </row>
    <row r="33" spans="1:12" ht="32.4" customHeight="1">
      <c r="A33" s="86" t="s">
        <v>23</v>
      </c>
      <c r="B33" s="87"/>
      <c r="C33" s="88"/>
      <c r="D33" s="88"/>
      <c r="E33" s="88"/>
      <c r="F33" s="88"/>
      <c r="G33" s="88"/>
      <c r="H33" s="88"/>
      <c r="I33" s="89"/>
      <c r="J33" s="18"/>
      <c r="K33" s="18"/>
      <c r="L33" s="18"/>
    </row>
    <row r="34" spans="1:12" ht="16.5" customHeight="1">
      <c r="A34" s="90" t="s">
        <v>47</v>
      </c>
      <c r="B34" s="23" t="s">
        <v>33</v>
      </c>
      <c r="C34" s="93" t="s">
        <v>45</v>
      </c>
      <c r="D34" s="95" t="s">
        <v>6</v>
      </c>
      <c r="E34" s="95">
        <v>1</v>
      </c>
      <c r="F34" s="94"/>
      <c r="G34" s="96">
        <v>0.06</v>
      </c>
      <c r="H34" s="44">
        <f>H30*0.06</f>
        <v>21468.3</v>
      </c>
      <c r="I34" s="98" t="s">
        <v>72</v>
      </c>
      <c r="J34" s="18"/>
      <c r="K34" s="18"/>
      <c r="L34" s="18"/>
    </row>
    <row r="35" spans="1:12" ht="16.5" customHeight="1">
      <c r="A35" s="91"/>
      <c r="B35" s="23" t="s">
        <v>34</v>
      </c>
      <c r="C35" s="94"/>
      <c r="D35" s="94"/>
      <c r="E35" s="94"/>
      <c r="F35" s="94"/>
      <c r="G35" s="97"/>
      <c r="H35" s="44">
        <f t="shared" ref="H35:H36" si="1">H31*0.06</f>
        <v>19493.46</v>
      </c>
      <c r="I35" s="99"/>
      <c r="J35" s="18"/>
      <c r="K35" s="18"/>
      <c r="L35" s="18"/>
    </row>
    <row r="36" spans="1:12" ht="16.5" customHeight="1">
      <c r="A36" s="92"/>
      <c r="B36" s="26" t="s">
        <v>35</v>
      </c>
      <c r="C36" s="94"/>
      <c r="D36" s="94"/>
      <c r="E36" s="94"/>
      <c r="F36" s="94"/>
      <c r="G36" s="97"/>
      <c r="H36" s="44">
        <f t="shared" si="1"/>
        <v>17518.2</v>
      </c>
      <c r="I36" s="100"/>
      <c r="J36" s="18"/>
      <c r="K36" s="18"/>
      <c r="L36" s="18"/>
    </row>
    <row r="37" spans="1:12" ht="26.1" customHeight="1">
      <c r="A37" s="104" t="s">
        <v>51</v>
      </c>
      <c r="B37" s="23" t="s">
        <v>33</v>
      </c>
      <c r="C37" s="105" t="s">
        <v>46</v>
      </c>
      <c r="D37" s="95" t="s">
        <v>6</v>
      </c>
      <c r="E37" s="108">
        <v>1</v>
      </c>
      <c r="F37" s="109"/>
      <c r="G37" s="96">
        <v>0.05</v>
      </c>
      <c r="H37" s="44">
        <f>(H30+H34)*0.05</f>
        <v>18963.665000000001</v>
      </c>
      <c r="I37" s="101" t="s">
        <v>82</v>
      </c>
      <c r="J37" s="18"/>
      <c r="K37" s="18"/>
      <c r="L37" s="18"/>
    </row>
    <row r="38" spans="1:12" ht="26.1" customHeight="1">
      <c r="A38" s="68"/>
      <c r="B38" s="23" t="s">
        <v>34</v>
      </c>
      <c r="C38" s="106"/>
      <c r="D38" s="94"/>
      <c r="E38" s="110"/>
      <c r="F38" s="106"/>
      <c r="G38" s="97"/>
      <c r="H38" s="44">
        <f t="shared" ref="H38:H39" si="2">(H31+H35)*0.05</f>
        <v>17219.223000000002</v>
      </c>
      <c r="I38" s="102"/>
      <c r="J38" s="18"/>
      <c r="K38" s="18"/>
      <c r="L38" s="18"/>
    </row>
    <row r="39" spans="1:12" ht="26.1" customHeight="1">
      <c r="A39" s="69"/>
      <c r="B39" s="26" t="s">
        <v>35</v>
      </c>
      <c r="C39" s="107"/>
      <c r="D39" s="94"/>
      <c r="E39" s="111"/>
      <c r="F39" s="107"/>
      <c r="G39" s="97"/>
      <c r="H39" s="44">
        <f t="shared" si="2"/>
        <v>15474.410000000002</v>
      </c>
      <c r="I39" s="103"/>
      <c r="J39" s="18"/>
      <c r="K39" s="18"/>
      <c r="L39" s="18"/>
    </row>
    <row r="40" spans="1:12" ht="30" customHeight="1">
      <c r="A40" s="112" t="s">
        <v>54</v>
      </c>
      <c r="B40" s="113"/>
      <c r="C40" s="113"/>
      <c r="D40" s="113"/>
      <c r="E40" s="113"/>
      <c r="F40" s="113"/>
      <c r="G40" s="114"/>
      <c r="H40" s="45">
        <f>H30+H34+H37</f>
        <v>398236.96499999997</v>
      </c>
      <c r="I40" s="101"/>
      <c r="J40" s="18"/>
      <c r="K40" s="18"/>
      <c r="L40" s="18"/>
    </row>
    <row r="41" spans="1:12" ht="30" customHeight="1">
      <c r="A41" s="112" t="s">
        <v>55</v>
      </c>
      <c r="B41" s="113"/>
      <c r="C41" s="113"/>
      <c r="D41" s="113"/>
      <c r="E41" s="113"/>
      <c r="F41" s="113"/>
      <c r="G41" s="114"/>
      <c r="H41" s="45">
        <v>361603</v>
      </c>
      <c r="I41" s="102"/>
      <c r="J41" s="18"/>
      <c r="K41" s="18"/>
      <c r="L41" s="18"/>
    </row>
    <row r="42" spans="1:12" ht="30" customHeight="1">
      <c r="A42" s="115" t="s">
        <v>56</v>
      </c>
      <c r="B42" s="113"/>
      <c r="C42" s="113"/>
      <c r="D42" s="113"/>
      <c r="E42" s="113"/>
      <c r="F42" s="113"/>
      <c r="G42" s="114"/>
      <c r="H42" s="46">
        <v>324962</v>
      </c>
      <c r="I42" s="103"/>
      <c r="J42" s="18"/>
      <c r="K42" s="18"/>
      <c r="L42" s="18"/>
    </row>
    <row r="43" spans="1:12">
      <c r="A43" s="41" t="s">
        <v>16</v>
      </c>
      <c r="B43" s="8"/>
      <c r="C43" s="84"/>
      <c r="D43" s="84"/>
      <c r="E43" s="84"/>
      <c r="F43" s="84"/>
      <c r="G43" s="84"/>
      <c r="H43" s="84"/>
      <c r="I43" s="84"/>
    </row>
    <row r="44" spans="1:12" ht="25.5" customHeight="1">
      <c r="A44" s="7" t="s">
        <v>12</v>
      </c>
      <c r="B44" s="85" t="s">
        <v>52</v>
      </c>
      <c r="C44" s="85"/>
      <c r="D44" s="85"/>
      <c r="E44" s="85"/>
      <c r="F44" s="85"/>
      <c r="G44" s="85"/>
      <c r="H44" s="85"/>
      <c r="I44" s="85"/>
    </row>
    <row r="45" spans="1:12" ht="46.5" customHeight="1">
      <c r="A45" s="7" t="s">
        <v>42</v>
      </c>
      <c r="B45" s="83" t="s">
        <v>81</v>
      </c>
      <c r="C45" s="83"/>
      <c r="D45" s="83"/>
      <c r="E45" s="83"/>
      <c r="F45" s="83"/>
      <c r="G45" s="83"/>
      <c r="H45" s="83"/>
      <c r="I45" s="83"/>
    </row>
    <row r="46" spans="1:12">
      <c r="A46" s="12" t="s">
        <v>43</v>
      </c>
      <c r="B46" s="83" t="s">
        <v>53</v>
      </c>
      <c r="C46" s="83"/>
      <c r="D46" s="83"/>
      <c r="E46" s="83"/>
      <c r="F46" s="83"/>
      <c r="G46" s="83"/>
      <c r="H46" s="83"/>
      <c r="I46" s="83"/>
    </row>
    <row r="47" spans="1:12" ht="23.25" customHeight="1">
      <c r="B47" s="83"/>
      <c r="C47" s="83"/>
      <c r="D47" s="83"/>
      <c r="E47" s="83"/>
      <c r="F47" s="83"/>
      <c r="G47" s="83"/>
      <c r="H47" s="83"/>
      <c r="I47" s="83"/>
    </row>
  </sheetData>
  <mergeCells count="60">
    <mergeCell ref="E37:F39"/>
    <mergeCell ref="G37:G39"/>
    <mergeCell ref="I40:I42"/>
    <mergeCell ref="A40:G40"/>
    <mergeCell ref="A41:G41"/>
    <mergeCell ref="A42:G42"/>
    <mergeCell ref="B46:I47"/>
    <mergeCell ref="C43:I43"/>
    <mergeCell ref="B44:I44"/>
    <mergeCell ref="B45:I45"/>
    <mergeCell ref="A32:G32"/>
    <mergeCell ref="A33:I33"/>
    <mergeCell ref="A34:A36"/>
    <mergeCell ref="C34:C36"/>
    <mergeCell ref="D34:D36"/>
    <mergeCell ref="E34:F36"/>
    <mergeCell ref="G34:G36"/>
    <mergeCell ref="I34:I36"/>
    <mergeCell ref="I37:I39"/>
    <mergeCell ref="A37:A39"/>
    <mergeCell ref="C37:C39"/>
    <mergeCell ref="D37:D39"/>
    <mergeCell ref="A21:A23"/>
    <mergeCell ref="C21:C23"/>
    <mergeCell ref="D21:D23"/>
    <mergeCell ref="A30:G30"/>
    <mergeCell ref="A31:G31"/>
    <mergeCell ref="A24:A26"/>
    <mergeCell ref="C24:C26"/>
    <mergeCell ref="D24:D26"/>
    <mergeCell ref="A27:A29"/>
    <mergeCell ref="C27:C29"/>
    <mergeCell ref="D27:D29"/>
    <mergeCell ref="D13:D14"/>
    <mergeCell ref="E13:E14"/>
    <mergeCell ref="F13:F14"/>
    <mergeCell ref="A18:A20"/>
    <mergeCell ref="C18:C20"/>
    <mergeCell ref="D18:D20"/>
    <mergeCell ref="A6:A8"/>
    <mergeCell ref="C6:C8"/>
    <mergeCell ref="D6:D8"/>
    <mergeCell ref="I6:I8"/>
    <mergeCell ref="A9:A17"/>
    <mergeCell ref="B9:B11"/>
    <mergeCell ref="D9:H9"/>
    <mergeCell ref="D10:D11"/>
    <mergeCell ref="E10:E11"/>
    <mergeCell ref="F10:F11"/>
    <mergeCell ref="B15:B17"/>
    <mergeCell ref="D15:H15"/>
    <mergeCell ref="D16:D17"/>
    <mergeCell ref="F16:F17"/>
    <mergeCell ref="B12:B14"/>
    <mergeCell ref="D12:H12"/>
    <mergeCell ref="A4:I4"/>
    <mergeCell ref="A1:I1"/>
    <mergeCell ref="H2:I2"/>
    <mergeCell ref="A3:G3"/>
    <mergeCell ref="A2:G2"/>
  </mergeCells>
  <phoneticPr fontId="3" type="noConversion"/>
  <printOptions horizontalCentered="1"/>
  <pageMargins left="0.39370078740157483" right="0.39370078740157483" top="0.39370078740157483" bottom="0.23622047244094491" header="0.51181102362204722" footer="0.1574803149606299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社工師</vt:lpstr>
      <vt:lpstr>社工師!Print_Area</vt:lpstr>
    </vt:vector>
  </TitlesOfParts>
  <Company>okwork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tpjz09</cp:lastModifiedBy>
  <cp:lastPrinted>2019-05-13T03:58:24Z</cp:lastPrinted>
  <dcterms:created xsi:type="dcterms:W3CDTF">2008-11-11T06:01:12Z</dcterms:created>
  <dcterms:modified xsi:type="dcterms:W3CDTF">2019-05-13T03:59:33Z</dcterms:modified>
</cp:coreProperties>
</file>